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Sheet1!$M$1:$M$83</definedName>
    <definedName name="_xlnm.Print_Area" localSheetId="0">Sheet1!$A$1:$Y$36</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<sst xmlns="http://schemas.openxmlformats.org/spreadsheetml/2006/main" count="131" uniqueCount="96">
  <si>
    <t>沈阳市高校毕业生基层公共岗位服务计划财政资金结算月统计表</t>
  </si>
  <si>
    <t>区、县（市）：</t>
  </si>
  <si>
    <t>2026年2月    单位：元</t>
  </si>
  <si>
    <t>序号</t>
  </si>
  <si>
    <t>姓  名</t>
  </si>
  <si>
    <t>身份证号码</t>
  </si>
  <si>
    <t>市级资金
配比情况</t>
  </si>
  <si>
    <t>出勤
天数</t>
  </si>
  <si>
    <t>缺勤
天数</t>
  </si>
  <si>
    <t>补贴
类型</t>
  </si>
  <si>
    <t>应发
补贴</t>
  </si>
  <si>
    <t>扣发
补贴</t>
  </si>
  <si>
    <t>五险一金个人承担部分</t>
  </si>
  <si>
    <t>实发
补贴</t>
  </si>
  <si>
    <t>五险一金单位承担部分</t>
  </si>
  <si>
    <t>区县财政
应支出金额</t>
  </si>
  <si>
    <t>区县财政
实际支出金额</t>
  </si>
  <si>
    <t>市财政补助金额</t>
  </si>
  <si>
    <t>备  注</t>
  </si>
  <si>
    <t>医疗保险</t>
  </si>
  <si>
    <t>养老保险</t>
  </si>
  <si>
    <t>失业保险</t>
  </si>
  <si>
    <t>公积金</t>
  </si>
  <si>
    <t>大额医保</t>
  </si>
  <si>
    <t>工伤保险</t>
  </si>
  <si>
    <t>刘闻彧</t>
  </si>
  <si>
    <t>210111********4211</t>
  </si>
  <si>
    <t>应发</t>
  </si>
  <si>
    <t>杨春雨</t>
  </si>
  <si>
    <t>210282********6624</t>
  </si>
  <si>
    <t>何彩威</t>
  </si>
  <si>
    <t>210111********6223</t>
  </si>
  <si>
    <t>11-14日，年假4天；2月19日开始休产假，因财政请款原因及生育期间补贴与生育津贴不能同时兼得。产假期间，单位垫付的个人部分保险金额需在发放生育津贴时统一归还区财政。</t>
  </si>
  <si>
    <t>石入存</t>
  </si>
  <si>
    <t>210112********3041</t>
  </si>
  <si>
    <t>王真茹</t>
  </si>
  <si>
    <t>210112********1228</t>
  </si>
  <si>
    <t>刘杨</t>
  </si>
  <si>
    <t>210123********0619</t>
  </si>
  <si>
    <t>李智炜</t>
  </si>
  <si>
    <t>210112********3420</t>
  </si>
  <si>
    <t>24-25日，年假2天。</t>
  </si>
  <si>
    <t>时玉雯</t>
  </si>
  <si>
    <t>210421********2826</t>
  </si>
  <si>
    <t>刘爽</t>
  </si>
  <si>
    <t>210403********2720</t>
  </si>
  <si>
    <t>孟诗雨</t>
  </si>
  <si>
    <t>210682********358X</t>
  </si>
  <si>
    <t>关智超</t>
  </si>
  <si>
    <t>210112********2617</t>
  </si>
  <si>
    <t>郝倚菲</t>
  </si>
  <si>
    <t>140105********5040</t>
  </si>
  <si>
    <t>焦玉晗</t>
  </si>
  <si>
    <t>130124********1223</t>
  </si>
  <si>
    <t>燕宇</t>
  </si>
  <si>
    <t>210123********0015</t>
  </si>
  <si>
    <t>张碧莹</t>
  </si>
  <si>
    <t>211021********0026</t>
  </si>
  <si>
    <t>李晴</t>
  </si>
  <si>
    <t>210922********4832</t>
  </si>
  <si>
    <t>崔嘉禾</t>
  </si>
  <si>
    <t>210102********0621</t>
  </si>
  <si>
    <t>王潇杨</t>
  </si>
  <si>
    <t>210302********0915</t>
  </si>
  <si>
    <t>姜雨函</t>
  </si>
  <si>
    <t>230224********391X</t>
  </si>
  <si>
    <t>汪子涵</t>
  </si>
  <si>
    <t>210503********2127</t>
  </si>
  <si>
    <t>魏宏竹</t>
  </si>
  <si>
    <t>211223********0646</t>
  </si>
  <si>
    <t>朱婷婷</t>
  </si>
  <si>
    <t>210782********1024</t>
  </si>
  <si>
    <t>11月24日开始休产假，因财政请款原因及生育期间补贴与生育津贴不能同时兼得。产假期间，单位垫付的个人部分保险金额需在发放生育津贴时统一归还区财政。</t>
  </si>
  <si>
    <t>吴昀霖</t>
  </si>
  <si>
    <t>231222********4071</t>
  </si>
  <si>
    <t>杜雨桐</t>
  </si>
  <si>
    <t>130627********3824</t>
  </si>
  <si>
    <t>关美婷</t>
  </si>
  <si>
    <t>210112********3020</t>
  </si>
  <si>
    <t>于世凡</t>
  </si>
  <si>
    <t>210323********5417</t>
  </si>
  <si>
    <t>王潇晗</t>
  </si>
  <si>
    <t>210403********0324</t>
  </si>
  <si>
    <t>王为</t>
  </si>
  <si>
    <t>210411********1221</t>
  </si>
  <si>
    <t>王思宇</t>
  </si>
  <si>
    <t>210111********2524</t>
  </si>
  <si>
    <t>韩兵</t>
  </si>
  <si>
    <t>210105********0029</t>
  </si>
  <si>
    <t>赵鹏程</t>
  </si>
  <si>
    <t>210112********1224</t>
  </si>
  <si>
    <t>市级50%配比人数</t>
  </si>
  <si>
    <t>市级100%配比人数</t>
  </si>
  <si>
    <t>总人数</t>
  </si>
  <si>
    <t>总计</t>
  </si>
  <si>
    <t>填报注意事项：
1.填写信息标黄部分为公式导出数值，无需填写。
2.补发人员按照实际补发资金额逐项填写，此时应发补贴修改为上月未落实部分资金。
3.当月未全额发放补贴时，补发部分需在次月体现。
4.发放当月工资、社保、公积金时，补贴类型填应发；发放拖欠工资、社保、公积金时，补贴类型填补发。
5.区县财政实际支出金额表示当月区县在基层岗政策上的实际支出数值，注意区分区县财政应支出金额，同时市配比资金应按照区县财政实际支出金额进行计算。
6.表格打印时，五险一金个人承担部分与单位承担部分涉及列可隐藏。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</si>
</sst>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29">
    <font>
      <sz val="11"/>
      <color theme="1"/>
      <name val="宋体"/>
      <charset val="134"/>
      <scheme val="minor"/>
    </font>
    <font>
      <sz val="12"/>
      <name val="宋体"/>
      <charset val="134"/>
      <scheme val="minor"/>
    </font>
    <font>
      <sz val="20"/>
      <name val="方正小标宋简体"/>
      <charset val="134"/>
    </font>
    <font>
      <sz val="12"/>
      <name val="宋体"/>
      <charset val="134"/>
    </font>
    <font>
      <sz val="11"/>
      <name val="宋体"/>
      <charset val="134"/>
    </font>
    <font>
      <sz val="12"/>
      <color indexed="8"/>
      <name val="宋体"/>
      <charset val="134"/>
      <scheme val="minor"/>
    </font>
    <font>
      <sz val="10"/>
      <name val="仿宋_GB2312"/>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3" fillId="0" borderId="0"/>
    <xf numFmtId="0" fontId="28" fillId="0" borderId="0">
      <alignment vertical="center"/>
    </xf>
  </cellStyleXfs>
  <cellXfs count="66">
    <xf numFmtId="0" fontId="0" fillId="0" borderId="0" xfId="0">
      <alignment vertical="center"/>
    </xf>
    <xf numFmtId="0" fontId="1" fillId="0" borderId="0" xfId="0" applyFont="1" applyFill="1" applyAlignment="1">
      <alignment horizontal="center" vertical="center"/>
    </xf>
    <xf numFmtId="10"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176" fontId="1" fillId="2" borderId="0" xfId="0" applyNumberFormat="1" applyFont="1"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xf>
    <xf numFmtId="10"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176" fontId="2" fillId="2" borderId="0" xfId="0" applyNumberFormat="1" applyFont="1" applyFill="1" applyAlignment="1">
      <alignment horizontal="center" vertical="center"/>
    </xf>
    <xf numFmtId="0" fontId="3" fillId="0" borderId="0" xfId="0" applyFont="1" applyFill="1" applyAlignment="1">
      <alignment vertical="center"/>
    </xf>
    <xf numFmtId="10" fontId="3" fillId="0" borderId="0" xfId="0" applyNumberFormat="1" applyFont="1" applyFill="1" applyAlignment="1">
      <alignment vertical="center"/>
    </xf>
    <xf numFmtId="176" fontId="3" fillId="0" borderId="0" xfId="0" applyNumberFormat="1" applyFont="1" applyFill="1" applyAlignment="1">
      <alignment vertical="center"/>
    </xf>
    <xf numFmtId="176" fontId="3" fillId="2" borderId="0" xfId="0" applyNumberFormat="1" applyFont="1" applyFill="1" applyAlignment="1">
      <alignment vertical="center"/>
    </xf>
    <xf numFmtId="49" fontId="1"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0"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49"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xf>
    <xf numFmtId="0" fontId="5" fillId="2" borderId="2" xfId="5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wrapText="1"/>
    </xf>
    <xf numFmtId="177" fontId="6" fillId="0" borderId="2" xfId="50" applyNumberFormat="1" applyFont="1" applyFill="1" applyBorder="1" applyAlignment="1">
      <alignment horizontal="center" vertical="center"/>
    </xf>
    <xf numFmtId="0" fontId="6" fillId="0" borderId="7" xfId="0" applyFont="1" applyFill="1" applyBorder="1" applyAlignment="1">
      <alignment horizontal="center" vertical="center"/>
    </xf>
    <xf numFmtId="177" fontId="4" fillId="2" borderId="2" xfId="0" applyNumberFormat="1" applyFont="1" applyFill="1" applyBorder="1" applyAlignment="1">
      <alignment horizontal="center" vertical="center" wrapText="1"/>
    </xf>
    <xf numFmtId="177" fontId="5" fillId="0" borderId="2" xfId="51" applyNumberFormat="1"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2" xfId="0" applyFont="1" applyFill="1" applyBorder="1" applyAlignment="1">
      <alignment horizontal="center" vertical="center"/>
    </xf>
    <xf numFmtId="1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0" borderId="0" xfId="0" applyFont="1" applyFill="1" applyAlignment="1">
      <alignment vertical="top" wrapText="1"/>
    </xf>
    <xf numFmtId="10" fontId="3" fillId="0" borderId="0" xfId="0" applyNumberFormat="1" applyFont="1" applyFill="1" applyAlignment="1">
      <alignment vertical="top" wrapText="1"/>
    </xf>
    <xf numFmtId="176" fontId="3" fillId="0" borderId="0" xfId="0" applyNumberFormat="1" applyFont="1" applyFill="1" applyAlignment="1">
      <alignment vertical="top" wrapText="1"/>
    </xf>
    <xf numFmtId="176" fontId="3" fillId="2" borderId="0" xfId="0" applyNumberFormat="1" applyFont="1" applyFill="1" applyAlignment="1">
      <alignment vertical="top" wrapText="1"/>
    </xf>
    <xf numFmtId="176" fontId="3" fillId="2" borderId="0" xfId="0" applyNumberFormat="1" applyFont="1" applyFill="1" applyBorder="1" applyAlignment="1">
      <alignment horizontal="center" vertical="center"/>
    </xf>
    <xf numFmtId="176" fontId="3" fillId="2" borderId="0" xfId="0" applyNumberFormat="1"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3 3 2" xfId="51"/>
  </cellStyles>
  <tableStyles count="0" defaultTableStyle="TableStyleMedium9" defaultPivotStyle="PivotStyleLight16"/>
  <colors>
    <mruColors>
      <color rgb="00F9FBFA"/>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3"/>
  <sheetViews>
    <sheetView tabSelected="1" zoomScale="80" zoomScaleNormal="80" workbookViewId="0">
      <selection activeCell="C2" sqref="C$1:C$1048576"/>
    </sheetView>
  </sheetViews>
  <sheetFormatPr defaultColWidth="9" defaultRowHeight="14.25"/>
  <cols>
    <col min="1" max="1" width="4.875" style="1" customWidth="1"/>
    <col min="2" max="2" width="9.875" style="1" customWidth="1"/>
    <col min="3" max="3" width="20.75" style="1" customWidth="1"/>
    <col min="4" max="4" width="10.75" style="2" customWidth="1"/>
    <col min="5" max="6" width="7.75" style="1" customWidth="1"/>
    <col min="7" max="7" width="8.625" style="1" customWidth="1"/>
    <col min="8" max="9" width="10.625" style="3" customWidth="1"/>
    <col min="10" max="10" width="12.375" style="3" customWidth="1"/>
    <col min="11" max="11" width="11.75" style="3" customWidth="1"/>
    <col min="12" max="12" width="14" style="3" customWidth="1"/>
    <col min="13" max="13" width="15.125" style="3" customWidth="1"/>
    <col min="14" max="14" width="16.25" style="3" customWidth="1"/>
    <col min="15" max="15" width="10.625" style="3" customWidth="1"/>
    <col min="16" max="16" width="12.5" style="3" hidden="1" customWidth="1"/>
    <col min="17" max="17" width="12" style="3" hidden="1" customWidth="1"/>
    <col min="18" max="20" width="9.75" style="3" hidden="1" customWidth="1"/>
    <col min="21" max="21" width="8.625" style="3" customWidth="1"/>
    <col min="22" max="22" width="12.875" style="4" customWidth="1"/>
    <col min="23" max="23" width="14.625" style="3" customWidth="1"/>
    <col min="24" max="24" width="16.75" style="4" customWidth="1"/>
    <col min="25" max="25" width="35.125" style="1" customWidth="1"/>
    <col min="26" max="16384" width="9" style="5"/>
  </cols>
  <sheetData>
    <row r="1" ht="30" customHeight="1" spans="1:25">
      <c r="A1" s="6" t="s">
        <v>0</v>
      </c>
      <c r="B1" s="6"/>
      <c r="C1" s="6"/>
      <c r="D1" s="7"/>
      <c r="E1" s="6"/>
      <c r="F1" s="6"/>
      <c r="G1" s="6"/>
      <c r="H1" s="8"/>
      <c r="I1" s="8"/>
      <c r="J1" s="8"/>
      <c r="K1" s="8"/>
      <c r="L1" s="8"/>
      <c r="M1" s="8"/>
      <c r="N1" s="8"/>
      <c r="O1" s="8"/>
      <c r="P1" s="8"/>
      <c r="Q1" s="8"/>
      <c r="R1" s="8"/>
      <c r="S1" s="8"/>
      <c r="T1" s="8"/>
      <c r="U1" s="8"/>
      <c r="V1" s="9"/>
      <c r="W1" s="8"/>
      <c r="X1" s="9"/>
      <c r="Y1" s="6"/>
    </row>
    <row r="2" ht="17.1" customHeight="1" spans="1:25">
      <c r="A2" s="10" t="s">
        <v>1</v>
      </c>
      <c r="B2" s="10"/>
      <c r="C2" s="10"/>
      <c r="D2" s="11"/>
      <c r="E2" s="10"/>
      <c r="F2" s="10"/>
      <c r="G2" s="10"/>
      <c r="H2" s="12"/>
      <c r="I2" s="12"/>
      <c r="J2" s="12"/>
      <c r="K2" s="12"/>
      <c r="L2" s="12"/>
      <c r="M2" s="12"/>
      <c r="N2" s="12"/>
      <c r="O2" s="12"/>
      <c r="P2" s="12"/>
      <c r="Q2" s="12"/>
      <c r="R2" s="12"/>
      <c r="S2" s="12"/>
      <c r="T2" s="12"/>
      <c r="U2" s="12"/>
      <c r="V2" s="13"/>
      <c r="W2" s="12"/>
      <c r="X2" s="13"/>
      <c r="Y2" s="14" t="s">
        <v>2</v>
      </c>
    </row>
    <row r="3" ht="60" customHeight="1" spans="1:25">
      <c r="A3" s="15" t="s">
        <v>3</v>
      </c>
      <c r="B3" s="15" t="s">
        <v>4</v>
      </c>
      <c r="C3" s="15" t="s">
        <v>5</v>
      </c>
      <c r="D3" s="16" t="s">
        <v>6</v>
      </c>
      <c r="E3" s="15" t="s">
        <v>7</v>
      </c>
      <c r="F3" s="15" t="s">
        <v>8</v>
      </c>
      <c r="G3" s="15" t="s">
        <v>9</v>
      </c>
      <c r="H3" s="17" t="s">
        <v>10</v>
      </c>
      <c r="I3" s="17" t="s">
        <v>11</v>
      </c>
      <c r="J3" s="18" t="s">
        <v>12</v>
      </c>
      <c r="K3" s="18"/>
      <c r="L3" s="18"/>
      <c r="M3" s="18"/>
      <c r="N3" s="18"/>
      <c r="O3" s="17" t="s">
        <v>13</v>
      </c>
      <c r="P3" s="19" t="s">
        <v>14</v>
      </c>
      <c r="Q3" s="20"/>
      <c r="R3" s="20"/>
      <c r="S3" s="20"/>
      <c r="T3" s="20"/>
      <c r="U3" s="20"/>
      <c r="V3" s="21" t="s">
        <v>15</v>
      </c>
      <c r="W3" s="17" t="s">
        <v>16</v>
      </c>
      <c r="X3" s="21" t="s">
        <v>17</v>
      </c>
      <c r="Y3" s="15" t="s">
        <v>18</v>
      </c>
    </row>
    <row r="4" customFormat="1" ht="53.1" customHeight="1" spans="1:25">
      <c r="A4" s="22"/>
      <c r="B4" s="22"/>
      <c r="C4" s="22"/>
      <c r="D4" s="23"/>
      <c r="E4" s="22"/>
      <c r="F4" s="22"/>
      <c r="G4" s="22"/>
      <c r="H4" s="24"/>
      <c r="I4" s="24"/>
      <c r="J4" s="24" t="s">
        <v>19</v>
      </c>
      <c r="K4" s="24" t="s">
        <v>20</v>
      </c>
      <c r="L4" s="24" t="s">
        <v>21</v>
      </c>
      <c r="M4" s="24" t="s">
        <v>22</v>
      </c>
      <c r="N4" s="25" t="s">
        <v>23</v>
      </c>
      <c r="O4" s="24"/>
      <c r="P4" s="26" t="s">
        <v>19</v>
      </c>
      <c r="Q4" s="26" t="s">
        <v>20</v>
      </c>
      <c r="R4" s="26" t="s">
        <v>21</v>
      </c>
      <c r="S4" s="26" t="s">
        <v>24</v>
      </c>
      <c r="T4" s="26" t="s">
        <v>22</v>
      </c>
      <c r="U4" s="27" t="s">
        <v>23</v>
      </c>
      <c r="V4" s="28"/>
      <c r="W4" s="24"/>
      <c r="X4" s="28"/>
      <c r="Y4" s="22"/>
    </row>
    <row r="5" ht="24.95" customHeight="1" spans="1:25">
      <c r="A5" s="29">
        <v>1</v>
      </c>
      <c r="B5" s="30" t="s">
        <v>25</v>
      </c>
      <c r="C5" s="31" t="s">
        <v>26</v>
      </c>
      <c r="D5" s="32">
        <v>0.5</v>
      </c>
      <c r="E5" s="33">
        <v>16</v>
      </c>
      <c r="F5" s="33">
        <v>0</v>
      </c>
      <c r="G5" s="29" t="s">
        <v>27</v>
      </c>
      <c r="H5" s="33">
        <v>2900</v>
      </c>
      <c r="I5" s="33"/>
      <c r="J5" s="34">
        <v>161.52</v>
      </c>
      <c r="K5" s="35">
        <f t="shared" ref="K5:K14" si="0">ROUND(4359*8%,2)</f>
        <v>348.72</v>
      </c>
      <c r="L5" s="36">
        <f t="shared" ref="L5:L14" si="1">ROUND(4359*0.5%,2)</f>
        <v>21.8</v>
      </c>
      <c r="M5" s="34">
        <f>ROUND(2900*8%,3)</f>
        <v>232</v>
      </c>
      <c r="N5" s="37">
        <v>0</v>
      </c>
      <c r="O5" s="38">
        <f>H5-N5-M5-L5-K5-J5</f>
        <v>2135.96</v>
      </c>
      <c r="P5" s="36">
        <v>694.54</v>
      </c>
      <c r="Q5" s="35">
        <f>ROUND(4359*16%,3)</f>
        <v>697.44</v>
      </c>
      <c r="R5" s="36">
        <f t="shared" ref="R5:R14" si="2">ROUND(4359*0.5%,2)</f>
        <v>21.8</v>
      </c>
      <c r="S5" s="36">
        <v>13.08</v>
      </c>
      <c r="T5" s="39">
        <f>ROUND(2900*8%,3)</f>
        <v>232</v>
      </c>
      <c r="U5" s="37"/>
      <c r="V5" s="40">
        <f>SUM(J5:U5)</f>
        <v>4558.86</v>
      </c>
      <c r="W5" s="41">
        <f>V5*1</f>
        <v>4558.86</v>
      </c>
      <c r="X5" s="40">
        <f>W5*D5</f>
        <v>2279.43</v>
      </c>
      <c r="Y5" s="29"/>
    </row>
    <row r="6" ht="24.95" customHeight="1" spans="1:25">
      <c r="A6" s="29">
        <v>2</v>
      </c>
      <c r="B6" s="30" t="s">
        <v>28</v>
      </c>
      <c r="C6" s="31" t="s">
        <v>29</v>
      </c>
      <c r="D6" s="32">
        <v>0.5</v>
      </c>
      <c r="E6" s="33">
        <v>16</v>
      </c>
      <c r="F6" s="33">
        <v>0</v>
      </c>
      <c r="G6" s="29" t="s">
        <v>27</v>
      </c>
      <c r="H6" s="33">
        <v>2800</v>
      </c>
      <c r="I6" s="33"/>
      <c r="J6" s="34">
        <v>161.52</v>
      </c>
      <c r="K6" s="35">
        <f t="shared" si="0"/>
        <v>348.72</v>
      </c>
      <c r="L6" s="36">
        <f t="shared" si="1"/>
        <v>21.8</v>
      </c>
      <c r="M6" s="34">
        <f t="shared" ref="M6:M9" si="3">ROUND(2800*8%,3)</f>
        <v>224</v>
      </c>
      <c r="N6" s="37">
        <v>0</v>
      </c>
      <c r="O6" s="38">
        <f>H6-N6-M6-L6-K6-J6</f>
        <v>2043.96</v>
      </c>
      <c r="P6" s="36">
        <v>694.54</v>
      </c>
      <c r="Q6" s="35">
        <f>ROUND(4359*16%,3)</f>
        <v>697.44</v>
      </c>
      <c r="R6" s="36">
        <f t="shared" si="2"/>
        <v>21.8</v>
      </c>
      <c r="S6" s="36">
        <v>13.08</v>
      </c>
      <c r="T6" s="39">
        <f t="shared" ref="T6:T9" si="4">ROUND(2800*8%,3)</f>
        <v>224</v>
      </c>
      <c r="U6" s="37"/>
      <c r="V6" s="40">
        <f>SUM(J6:U6)</f>
        <v>4450.86</v>
      </c>
      <c r="W6" s="41">
        <f>V6*1</f>
        <v>4450.86</v>
      </c>
      <c r="X6" s="40">
        <f>W6*D6</f>
        <v>2225.43</v>
      </c>
      <c r="Y6" s="29"/>
    </row>
    <row r="7" ht="75.75" customHeight="1" spans="1:25">
      <c r="A7" s="29">
        <v>3</v>
      </c>
      <c r="B7" s="30" t="s">
        <v>30</v>
      </c>
      <c r="C7" s="31" t="s">
        <v>31</v>
      </c>
      <c r="D7" s="32">
        <v>0.5</v>
      </c>
      <c r="E7" s="33">
        <v>7</v>
      </c>
      <c r="F7" s="33">
        <v>9</v>
      </c>
      <c r="G7" s="29" t="s">
        <v>27</v>
      </c>
      <c r="H7" s="33">
        <v>2800</v>
      </c>
      <c r="I7" s="33">
        <v>469.87</v>
      </c>
      <c r="J7" s="34">
        <v>161.52</v>
      </c>
      <c r="K7" s="35">
        <f t="shared" si="0"/>
        <v>348.72</v>
      </c>
      <c r="L7" s="36">
        <f t="shared" si="1"/>
        <v>21.8</v>
      </c>
      <c r="M7" s="34">
        <f t="shared" si="3"/>
        <v>224</v>
      </c>
      <c r="N7" s="37">
        <v>0</v>
      </c>
      <c r="O7" s="38">
        <f>H7-N7-M7-L7-K7-J7-I7</f>
        <v>1574.09</v>
      </c>
      <c r="P7" s="36">
        <v>694.54</v>
      </c>
      <c r="Q7" s="35">
        <f>ROUND(4359*16%,3)</f>
        <v>697.44</v>
      </c>
      <c r="R7" s="36">
        <f t="shared" si="2"/>
        <v>21.8</v>
      </c>
      <c r="S7" s="36">
        <v>13.08</v>
      </c>
      <c r="T7" s="39">
        <f t="shared" si="4"/>
        <v>224</v>
      </c>
      <c r="U7" s="37"/>
      <c r="V7" s="40">
        <f>SUM(J7:U7)</f>
        <v>3980.99</v>
      </c>
      <c r="W7" s="41">
        <f>V7*1</f>
        <v>3980.99</v>
      </c>
      <c r="X7" s="40">
        <f>W7*D7</f>
        <v>1990.495</v>
      </c>
      <c r="Y7" s="29" t="s">
        <v>32</v>
      </c>
    </row>
    <row r="8" ht="24.95" customHeight="1" spans="1:25">
      <c r="A8" s="29">
        <v>4</v>
      </c>
      <c r="B8" s="30" t="s">
        <v>33</v>
      </c>
      <c r="C8" s="42" t="s">
        <v>34</v>
      </c>
      <c r="D8" s="32">
        <v>0.5</v>
      </c>
      <c r="E8" s="33">
        <v>16</v>
      </c>
      <c r="F8" s="33">
        <v>0</v>
      </c>
      <c r="G8" s="29" t="s">
        <v>27</v>
      </c>
      <c r="H8" s="43">
        <v>2900</v>
      </c>
      <c r="I8" s="33"/>
      <c r="J8" s="34">
        <v>161.52</v>
      </c>
      <c r="K8" s="35">
        <f t="shared" si="0"/>
        <v>348.72</v>
      </c>
      <c r="L8" s="36">
        <f t="shared" si="1"/>
        <v>21.8</v>
      </c>
      <c r="M8" s="34">
        <f>ROUND(2900*8%,3)</f>
        <v>232</v>
      </c>
      <c r="N8" s="37">
        <v>0</v>
      </c>
      <c r="O8" s="38">
        <f>H8-N8-M8-L8-K8-J8-I8</f>
        <v>2135.96</v>
      </c>
      <c r="P8" s="36">
        <v>694.54</v>
      </c>
      <c r="Q8" s="35">
        <f>ROUND(4359*16%,3)</f>
        <v>697.44</v>
      </c>
      <c r="R8" s="36">
        <f t="shared" si="2"/>
        <v>21.8</v>
      </c>
      <c r="S8" s="36">
        <v>13.08</v>
      </c>
      <c r="T8" s="39">
        <f>ROUND(2900*8%,3)</f>
        <v>232</v>
      </c>
      <c r="U8" s="37"/>
      <c r="V8" s="40">
        <f>SUM(J8:U8)</f>
        <v>4558.86</v>
      </c>
      <c r="W8" s="41">
        <f>V8*1</f>
        <v>4558.86</v>
      </c>
      <c r="X8" s="40">
        <f>W8*D8</f>
        <v>2279.43</v>
      </c>
      <c r="Y8" s="29"/>
    </row>
    <row r="9" ht="24.95" customHeight="1" spans="1:25">
      <c r="A9" s="29">
        <v>5</v>
      </c>
      <c r="B9" s="30" t="s">
        <v>35</v>
      </c>
      <c r="C9" s="31" t="s">
        <v>36</v>
      </c>
      <c r="D9" s="32">
        <v>0.5</v>
      </c>
      <c r="E9" s="33">
        <v>16</v>
      </c>
      <c r="F9" s="33">
        <v>0</v>
      </c>
      <c r="G9" s="29" t="s">
        <v>27</v>
      </c>
      <c r="H9" s="33">
        <v>2800</v>
      </c>
      <c r="I9" s="33"/>
      <c r="J9" s="34">
        <v>161.52</v>
      </c>
      <c r="K9" s="35">
        <f t="shared" si="0"/>
        <v>348.72</v>
      </c>
      <c r="L9" s="36">
        <f t="shared" si="1"/>
        <v>21.8</v>
      </c>
      <c r="M9" s="34">
        <f t="shared" si="3"/>
        <v>224</v>
      </c>
      <c r="N9" s="37">
        <v>0</v>
      </c>
      <c r="O9" s="38">
        <f>H9-N9-M9-L9-K9-J9</f>
        <v>2043.96</v>
      </c>
      <c r="P9" s="36">
        <v>694.54</v>
      </c>
      <c r="Q9" s="35">
        <f>ROUND(4359*16%,3)</f>
        <v>697.44</v>
      </c>
      <c r="R9" s="36">
        <f t="shared" si="2"/>
        <v>21.8</v>
      </c>
      <c r="S9" s="36">
        <v>13.08</v>
      </c>
      <c r="T9" s="39">
        <f t="shared" si="4"/>
        <v>224</v>
      </c>
      <c r="U9" s="37"/>
      <c r="V9" s="40">
        <f>SUM(J9:U9)</f>
        <v>4450.86</v>
      </c>
      <c r="W9" s="41">
        <f>V9*1</f>
        <v>4450.86</v>
      </c>
      <c r="X9" s="40">
        <f>W9*D9</f>
        <v>2225.43</v>
      </c>
      <c r="Y9" s="29"/>
    </row>
    <row r="10" ht="24.95" customHeight="1" spans="1:25">
      <c r="A10" s="29">
        <v>6</v>
      </c>
      <c r="B10" s="30" t="s">
        <v>37</v>
      </c>
      <c r="C10" s="31" t="s">
        <v>38</v>
      </c>
      <c r="D10" s="32">
        <v>0.5</v>
      </c>
      <c r="E10" s="33">
        <v>16</v>
      </c>
      <c r="F10" s="33">
        <v>0</v>
      </c>
      <c r="G10" s="29" t="s">
        <v>27</v>
      </c>
      <c r="H10" s="33">
        <v>2800</v>
      </c>
      <c r="I10" s="33"/>
      <c r="J10" s="34">
        <v>161.52</v>
      </c>
      <c r="K10" s="35">
        <f t="shared" si="0"/>
        <v>348.72</v>
      </c>
      <c r="L10" s="36">
        <f t="shared" si="1"/>
        <v>21.8</v>
      </c>
      <c r="M10" s="34">
        <f t="shared" ref="M10:M16" si="5">ROUND(2800*8%,3)</f>
        <v>224</v>
      </c>
      <c r="N10" s="37">
        <v>0</v>
      </c>
      <c r="O10" s="38">
        <f>H10-N10-M10-L10-K10-J10</f>
        <v>2043.96</v>
      </c>
      <c r="P10" s="36">
        <v>694.54</v>
      </c>
      <c r="Q10" s="35">
        <f t="shared" ref="Q10:Q25" si="6">ROUND(4359*16%,3)</f>
        <v>697.44</v>
      </c>
      <c r="R10" s="36">
        <f t="shared" si="2"/>
        <v>21.8</v>
      </c>
      <c r="S10" s="36">
        <v>13.08</v>
      </c>
      <c r="T10" s="39">
        <f t="shared" ref="T10:T16" si="7">ROUND(2800*8%,3)</f>
        <v>224</v>
      </c>
      <c r="U10" s="37"/>
      <c r="V10" s="40">
        <f t="shared" ref="V10:V25" si="8">SUM(J10:U10)</f>
        <v>4450.86</v>
      </c>
      <c r="W10" s="41">
        <f t="shared" ref="W10:W25" si="9">V10*1</f>
        <v>4450.86</v>
      </c>
      <c r="X10" s="40">
        <f t="shared" ref="X10:X25" si="10">W10*D10</f>
        <v>2225.43</v>
      </c>
      <c r="Y10" s="29"/>
    </row>
    <row r="11" ht="24.95" customHeight="1" spans="1:25">
      <c r="A11" s="29">
        <v>7</v>
      </c>
      <c r="B11" s="30" t="s">
        <v>39</v>
      </c>
      <c r="C11" s="31" t="s">
        <v>40</v>
      </c>
      <c r="D11" s="32">
        <v>0.5</v>
      </c>
      <c r="E11" s="33">
        <v>14</v>
      </c>
      <c r="F11" s="33">
        <v>2</v>
      </c>
      <c r="G11" s="29" t="s">
        <v>27</v>
      </c>
      <c r="H11" s="33">
        <v>2800</v>
      </c>
      <c r="I11" s="33"/>
      <c r="J11" s="34">
        <v>161.52</v>
      </c>
      <c r="K11" s="35">
        <f t="shared" si="0"/>
        <v>348.72</v>
      </c>
      <c r="L11" s="36">
        <f t="shared" si="1"/>
        <v>21.8</v>
      </c>
      <c r="M11" s="34">
        <f t="shared" si="5"/>
        <v>224</v>
      </c>
      <c r="N11" s="37">
        <v>0</v>
      </c>
      <c r="O11" s="38">
        <f t="shared" ref="O11:O25" si="11">H11-N11-M11-L11-K11-J11</f>
        <v>2043.96</v>
      </c>
      <c r="P11" s="36">
        <v>694.54</v>
      </c>
      <c r="Q11" s="35">
        <f t="shared" si="6"/>
        <v>697.44</v>
      </c>
      <c r="R11" s="36">
        <f t="shared" si="2"/>
        <v>21.8</v>
      </c>
      <c r="S11" s="36">
        <v>13.08</v>
      </c>
      <c r="T11" s="39">
        <f t="shared" si="7"/>
        <v>224</v>
      </c>
      <c r="U11" s="37"/>
      <c r="V11" s="40">
        <f t="shared" si="8"/>
        <v>4450.86</v>
      </c>
      <c r="W11" s="41">
        <f t="shared" si="9"/>
        <v>4450.86</v>
      </c>
      <c r="X11" s="40">
        <f t="shared" si="10"/>
        <v>2225.43</v>
      </c>
      <c r="Y11" s="29" t="s">
        <v>41</v>
      </c>
    </row>
    <row r="12" ht="24.95" customHeight="1" spans="1:25">
      <c r="A12" s="29">
        <v>8</v>
      </c>
      <c r="B12" s="30" t="s">
        <v>42</v>
      </c>
      <c r="C12" s="31" t="s">
        <v>43</v>
      </c>
      <c r="D12" s="32">
        <v>0.5</v>
      </c>
      <c r="E12" s="33">
        <v>16</v>
      </c>
      <c r="F12" s="33">
        <v>0</v>
      </c>
      <c r="G12" s="29" t="s">
        <v>27</v>
      </c>
      <c r="H12" s="33">
        <v>2800</v>
      </c>
      <c r="I12" s="33"/>
      <c r="J12" s="34">
        <v>161.52</v>
      </c>
      <c r="K12" s="35">
        <f t="shared" si="0"/>
        <v>348.72</v>
      </c>
      <c r="L12" s="36">
        <f t="shared" si="1"/>
        <v>21.8</v>
      </c>
      <c r="M12" s="34">
        <f t="shared" si="5"/>
        <v>224</v>
      </c>
      <c r="N12" s="37">
        <v>0</v>
      </c>
      <c r="O12" s="38">
        <f t="shared" si="11"/>
        <v>2043.96</v>
      </c>
      <c r="P12" s="36">
        <v>694.54</v>
      </c>
      <c r="Q12" s="35">
        <f t="shared" si="6"/>
        <v>697.44</v>
      </c>
      <c r="R12" s="36">
        <f t="shared" si="2"/>
        <v>21.8</v>
      </c>
      <c r="S12" s="36">
        <v>13.08</v>
      </c>
      <c r="T12" s="39">
        <f t="shared" si="7"/>
        <v>224</v>
      </c>
      <c r="U12" s="37"/>
      <c r="V12" s="40">
        <f t="shared" si="8"/>
        <v>4450.86</v>
      </c>
      <c r="W12" s="41">
        <f t="shared" si="9"/>
        <v>4450.86</v>
      </c>
      <c r="X12" s="40">
        <f t="shared" si="10"/>
        <v>2225.43</v>
      </c>
      <c r="Y12" s="29"/>
    </row>
    <row r="13" ht="24.95" customHeight="1" spans="1:25">
      <c r="A13" s="29">
        <v>9</v>
      </c>
      <c r="B13" s="30" t="s">
        <v>44</v>
      </c>
      <c r="C13" s="42" t="s">
        <v>45</v>
      </c>
      <c r="D13" s="32">
        <v>0.5</v>
      </c>
      <c r="E13" s="33">
        <v>16</v>
      </c>
      <c r="F13" s="33">
        <v>0</v>
      </c>
      <c r="G13" s="29" t="s">
        <v>27</v>
      </c>
      <c r="H13" s="43">
        <v>2800</v>
      </c>
      <c r="I13" s="43"/>
      <c r="J13" s="34">
        <v>161.52</v>
      </c>
      <c r="K13" s="35">
        <f t="shared" si="0"/>
        <v>348.72</v>
      </c>
      <c r="L13" s="36">
        <f t="shared" si="1"/>
        <v>21.8</v>
      </c>
      <c r="M13" s="34">
        <f t="shared" si="5"/>
        <v>224</v>
      </c>
      <c r="N13" s="37">
        <v>0</v>
      </c>
      <c r="O13" s="38">
        <f t="shared" si="11"/>
        <v>2043.96</v>
      </c>
      <c r="P13" s="36">
        <v>694.54</v>
      </c>
      <c r="Q13" s="35">
        <f t="shared" si="6"/>
        <v>697.44</v>
      </c>
      <c r="R13" s="36">
        <f t="shared" si="2"/>
        <v>21.8</v>
      </c>
      <c r="S13" s="36">
        <v>13.08</v>
      </c>
      <c r="T13" s="39">
        <f t="shared" si="7"/>
        <v>224</v>
      </c>
      <c r="U13" s="37"/>
      <c r="V13" s="40">
        <f t="shared" si="8"/>
        <v>4450.86</v>
      </c>
      <c r="W13" s="41">
        <f t="shared" si="9"/>
        <v>4450.86</v>
      </c>
      <c r="X13" s="40">
        <f t="shared" si="10"/>
        <v>2225.43</v>
      </c>
      <c r="Y13" s="29"/>
    </row>
    <row r="14" ht="24.95" customHeight="1" spans="1:25">
      <c r="A14" s="29">
        <v>10</v>
      </c>
      <c r="B14" s="30" t="s">
        <v>46</v>
      </c>
      <c r="C14" s="31" t="s">
        <v>47</v>
      </c>
      <c r="D14" s="32">
        <v>0.5</v>
      </c>
      <c r="E14" s="33">
        <v>16</v>
      </c>
      <c r="F14" s="33">
        <v>0</v>
      </c>
      <c r="G14" s="29" t="s">
        <v>27</v>
      </c>
      <c r="H14" s="33">
        <v>2900</v>
      </c>
      <c r="I14" s="33"/>
      <c r="J14" s="34">
        <v>161.52</v>
      </c>
      <c r="K14" s="35">
        <f t="shared" si="0"/>
        <v>348.72</v>
      </c>
      <c r="L14" s="36">
        <f t="shared" si="1"/>
        <v>21.8</v>
      </c>
      <c r="M14" s="34">
        <v>232</v>
      </c>
      <c r="N14" s="37">
        <v>0</v>
      </c>
      <c r="O14" s="38">
        <f t="shared" si="11"/>
        <v>2135.96</v>
      </c>
      <c r="P14" s="36">
        <v>694.54</v>
      </c>
      <c r="Q14" s="35">
        <f t="shared" si="6"/>
        <v>697.44</v>
      </c>
      <c r="R14" s="36">
        <f t="shared" si="2"/>
        <v>21.8</v>
      </c>
      <c r="S14" s="36">
        <v>13.08</v>
      </c>
      <c r="T14" s="39">
        <v>232</v>
      </c>
      <c r="U14" s="37"/>
      <c r="V14" s="40">
        <f t="shared" si="8"/>
        <v>4558.86</v>
      </c>
      <c r="W14" s="41">
        <f t="shared" si="9"/>
        <v>4558.86</v>
      </c>
      <c r="X14" s="40">
        <f t="shared" si="10"/>
        <v>2279.43</v>
      </c>
      <c r="Y14" s="29"/>
    </row>
    <row r="15" ht="24.95" customHeight="1" spans="1:25">
      <c r="A15" s="29">
        <v>11</v>
      </c>
      <c r="B15" s="30" t="s">
        <v>48</v>
      </c>
      <c r="C15" s="31" t="s">
        <v>49</v>
      </c>
      <c r="D15" s="32">
        <v>0.5</v>
      </c>
      <c r="E15" s="33">
        <v>16</v>
      </c>
      <c r="F15" s="33">
        <v>0</v>
      </c>
      <c r="G15" s="29" t="s">
        <v>27</v>
      </c>
      <c r="H15" s="33">
        <v>2800</v>
      </c>
      <c r="I15" s="33"/>
      <c r="J15" s="34">
        <v>161.52</v>
      </c>
      <c r="K15" s="35">
        <f t="shared" ref="K15:K25" si="12">ROUND(4359*8%,2)</f>
        <v>348.72</v>
      </c>
      <c r="L15" s="36">
        <f t="shared" ref="L15:L25" si="13">ROUND(4359*0.5%,2)</f>
        <v>21.8</v>
      </c>
      <c r="M15" s="34">
        <f t="shared" si="5"/>
        <v>224</v>
      </c>
      <c r="N15" s="37">
        <v>0</v>
      </c>
      <c r="O15" s="38">
        <f t="shared" si="11"/>
        <v>2043.96</v>
      </c>
      <c r="P15" s="36">
        <v>694.54</v>
      </c>
      <c r="Q15" s="35">
        <f t="shared" si="6"/>
        <v>697.44</v>
      </c>
      <c r="R15" s="36">
        <f t="shared" ref="R15:R25" si="14">ROUND(4359*0.5%,2)</f>
        <v>21.8</v>
      </c>
      <c r="S15" s="36">
        <v>13.08</v>
      </c>
      <c r="T15" s="39">
        <f t="shared" si="7"/>
        <v>224</v>
      </c>
      <c r="U15" s="37"/>
      <c r="V15" s="40">
        <f t="shared" si="8"/>
        <v>4450.86</v>
      </c>
      <c r="W15" s="41">
        <f t="shared" si="9"/>
        <v>4450.86</v>
      </c>
      <c r="X15" s="40">
        <f t="shared" si="10"/>
        <v>2225.43</v>
      </c>
      <c r="Y15" s="29"/>
    </row>
    <row r="16" ht="24.95" customHeight="1" spans="1:25">
      <c r="A16" s="29">
        <v>12</v>
      </c>
      <c r="B16" s="30" t="s">
        <v>50</v>
      </c>
      <c r="C16" s="31" t="s">
        <v>51</v>
      </c>
      <c r="D16" s="32">
        <v>0.5</v>
      </c>
      <c r="E16" s="33">
        <v>16</v>
      </c>
      <c r="F16" s="33">
        <v>0</v>
      </c>
      <c r="G16" s="29" t="s">
        <v>27</v>
      </c>
      <c r="H16" s="33">
        <v>2800</v>
      </c>
      <c r="I16" s="33"/>
      <c r="J16" s="34">
        <v>161.52</v>
      </c>
      <c r="K16" s="35">
        <f t="shared" si="12"/>
        <v>348.72</v>
      </c>
      <c r="L16" s="36">
        <f t="shared" si="13"/>
        <v>21.8</v>
      </c>
      <c r="M16" s="34">
        <f t="shared" si="5"/>
        <v>224</v>
      </c>
      <c r="N16" s="37">
        <v>0</v>
      </c>
      <c r="O16" s="38">
        <f t="shared" si="11"/>
        <v>2043.96</v>
      </c>
      <c r="P16" s="36">
        <v>694.54</v>
      </c>
      <c r="Q16" s="35">
        <f t="shared" si="6"/>
        <v>697.44</v>
      </c>
      <c r="R16" s="36">
        <f t="shared" si="14"/>
        <v>21.8</v>
      </c>
      <c r="S16" s="36">
        <v>13.08</v>
      </c>
      <c r="T16" s="39">
        <f t="shared" si="7"/>
        <v>224</v>
      </c>
      <c r="U16" s="37"/>
      <c r="V16" s="40">
        <f t="shared" si="8"/>
        <v>4450.86</v>
      </c>
      <c r="W16" s="41">
        <f t="shared" si="9"/>
        <v>4450.86</v>
      </c>
      <c r="X16" s="40">
        <f t="shared" si="10"/>
        <v>2225.43</v>
      </c>
      <c r="Y16" s="29"/>
    </row>
    <row r="17" ht="24.95" customHeight="1" spans="1:25">
      <c r="A17" s="29">
        <v>13</v>
      </c>
      <c r="B17" s="30" t="s">
        <v>52</v>
      </c>
      <c r="C17" s="31" t="s">
        <v>53</v>
      </c>
      <c r="D17" s="32">
        <v>0.5</v>
      </c>
      <c r="E17" s="33">
        <v>16</v>
      </c>
      <c r="F17" s="33">
        <v>0</v>
      </c>
      <c r="G17" s="29" t="s">
        <v>27</v>
      </c>
      <c r="H17" s="33">
        <v>3000</v>
      </c>
      <c r="I17" s="33"/>
      <c r="J17" s="34">
        <v>161.52</v>
      </c>
      <c r="K17" s="35">
        <f t="shared" si="12"/>
        <v>348.72</v>
      </c>
      <c r="L17" s="36">
        <f t="shared" si="13"/>
        <v>21.8</v>
      </c>
      <c r="M17" s="34">
        <v>240</v>
      </c>
      <c r="N17" s="37">
        <v>0</v>
      </c>
      <c r="O17" s="38">
        <f t="shared" si="11"/>
        <v>2227.96</v>
      </c>
      <c r="P17" s="36">
        <v>694.54</v>
      </c>
      <c r="Q17" s="35">
        <f t="shared" si="6"/>
        <v>697.44</v>
      </c>
      <c r="R17" s="36">
        <f t="shared" si="14"/>
        <v>21.8</v>
      </c>
      <c r="S17" s="36">
        <v>13.08</v>
      </c>
      <c r="T17" s="39">
        <v>240</v>
      </c>
      <c r="U17" s="37"/>
      <c r="V17" s="40">
        <f t="shared" si="8"/>
        <v>4666.86</v>
      </c>
      <c r="W17" s="41">
        <f t="shared" si="9"/>
        <v>4666.86</v>
      </c>
      <c r="X17" s="40">
        <f t="shared" si="10"/>
        <v>2333.43</v>
      </c>
      <c r="Y17" s="29"/>
    </row>
    <row r="18" ht="24.95" customHeight="1" spans="1:25">
      <c r="A18" s="29">
        <v>14</v>
      </c>
      <c r="B18" s="30" t="s">
        <v>54</v>
      </c>
      <c r="C18" s="31" t="s">
        <v>55</v>
      </c>
      <c r="D18" s="32">
        <v>0.5</v>
      </c>
      <c r="E18" s="33">
        <v>16</v>
      </c>
      <c r="F18" s="33">
        <v>0</v>
      </c>
      <c r="G18" s="29" t="s">
        <v>27</v>
      </c>
      <c r="H18" s="33">
        <v>2800</v>
      </c>
      <c r="I18" s="33"/>
      <c r="J18" s="34">
        <v>161.52</v>
      </c>
      <c r="K18" s="35">
        <f t="shared" si="12"/>
        <v>348.72</v>
      </c>
      <c r="L18" s="36">
        <f t="shared" si="13"/>
        <v>21.8</v>
      </c>
      <c r="M18" s="34">
        <f t="shared" ref="M18:M20" si="15">ROUND(2800*8%,3)</f>
        <v>224</v>
      </c>
      <c r="N18" s="37">
        <v>0</v>
      </c>
      <c r="O18" s="38">
        <f t="shared" si="11"/>
        <v>2043.96</v>
      </c>
      <c r="P18" s="36">
        <v>694.54</v>
      </c>
      <c r="Q18" s="35">
        <f t="shared" si="6"/>
        <v>697.44</v>
      </c>
      <c r="R18" s="36">
        <f t="shared" si="14"/>
        <v>21.8</v>
      </c>
      <c r="S18" s="36">
        <v>13.08</v>
      </c>
      <c r="T18" s="39">
        <f t="shared" ref="T18:T20" si="16">ROUND(2800*8%,3)</f>
        <v>224</v>
      </c>
      <c r="U18" s="37"/>
      <c r="V18" s="40">
        <f t="shared" si="8"/>
        <v>4450.86</v>
      </c>
      <c r="W18" s="41">
        <f t="shared" si="9"/>
        <v>4450.86</v>
      </c>
      <c r="X18" s="40">
        <f t="shared" si="10"/>
        <v>2225.43</v>
      </c>
      <c r="Y18" s="29"/>
    </row>
    <row r="19" ht="24.95" customHeight="1" spans="1:25">
      <c r="A19" s="29">
        <v>15</v>
      </c>
      <c r="B19" s="30" t="s">
        <v>56</v>
      </c>
      <c r="C19" s="31" t="s">
        <v>57</v>
      </c>
      <c r="D19" s="32">
        <v>0.5</v>
      </c>
      <c r="E19" s="33">
        <v>16</v>
      </c>
      <c r="F19" s="33">
        <v>0</v>
      </c>
      <c r="G19" s="29" t="s">
        <v>27</v>
      </c>
      <c r="H19" s="33">
        <v>2800</v>
      </c>
      <c r="I19" s="33"/>
      <c r="J19" s="34">
        <v>161.52</v>
      </c>
      <c r="K19" s="35">
        <f t="shared" si="12"/>
        <v>348.72</v>
      </c>
      <c r="L19" s="36">
        <f t="shared" si="13"/>
        <v>21.8</v>
      </c>
      <c r="M19" s="34">
        <f t="shared" si="15"/>
        <v>224</v>
      </c>
      <c r="N19" s="37">
        <v>0</v>
      </c>
      <c r="O19" s="38">
        <f t="shared" si="11"/>
        <v>2043.96</v>
      </c>
      <c r="P19" s="36">
        <v>694.54</v>
      </c>
      <c r="Q19" s="35">
        <f t="shared" si="6"/>
        <v>697.44</v>
      </c>
      <c r="R19" s="36">
        <f t="shared" si="14"/>
        <v>21.8</v>
      </c>
      <c r="S19" s="36">
        <v>13.08</v>
      </c>
      <c r="T19" s="39">
        <f t="shared" si="16"/>
        <v>224</v>
      </c>
      <c r="U19" s="37"/>
      <c r="V19" s="40">
        <f t="shared" si="8"/>
        <v>4450.86</v>
      </c>
      <c r="W19" s="41">
        <f t="shared" si="9"/>
        <v>4450.86</v>
      </c>
      <c r="X19" s="40">
        <f t="shared" si="10"/>
        <v>2225.43</v>
      </c>
      <c r="Y19" s="29"/>
    </row>
    <row r="20" ht="24.95" customHeight="1" spans="1:25">
      <c r="A20" s="29">
        <v>16</v>
      </c>
      <c r="B20" s="44" t="s">
        <v>58</v>
      </c>
      <c r="C20" s="45" t="s">
        <v>59</v>
      </c>
      <c r="D20" s="32">
        <v>0.5</v>
      </c>
      <c r="E20" s="33">
        <v>16</v>
      </c>
      <c r="F20" s="33">
        <v>0</v>
      </c>
      <c r="G20" s="29" t="s">
        <v>27</v>
      </c>
      <c r="H20" s="33">
        <v>2800</v>
      </c>
      <c r="I20" s="33"/>
      <c r="J20" s="34">
        <v>161.52</v>
      </c>
      <c r="K20" s="35">
        <f t="shared" si="12"/>
        <v>348.72</v>
      </c>
      <c r="L20" s="36">
        <f t="shared" si="13"/>
        <v>21.8</v>
      </c>
      <c r="M20" s="34">
        <f t="shared" si="15"/>
        <v>224</v>
      </c>
      <c r="N20" s="37">
        <v>0</v>
      </c>
      <c r="O20" s="38">
        <f t="shared" si="11"/>
        <v>2043.96</v>
      </c>
      <c r="P20" s="36">
        <v>694.54</v>
      </c>
      <c r="Q20" s="35">
        <f t="shared" si="6"/>
        <v>697.44</v>
      </c>
      <c r="R20" s="36">
        <f t="shared" si="14"/>
        <v>21.8</v>
      </c>
      <c r="S20" s="36">
        <v>13.08</v>
      </c>
      <c r="T20" s="39">
        <f t="shared" si="16"/>
        <v>224</v>
      </c>
      <c r="U20" s="37"/>
      <c r="V20" s="40">
        <f t="shared" si="8"/>
        <v>4450.86</v>
      </c>
      <c r="W20" s="41">
        <f t="shared" si="9"/>
        <v>4450.86</v>
      </c>
      <c r="X20" s="40">
        <f t="shared" si="10"/>
        <v>2225.43</v>
      </c>
      <c r="Y20" s="29"/>
    </row>
    <row r="21" ht="24.95" customHeight="1" spans="1:25">
      <c r="A21" s="29">
        <v>17</v>
      </c>
      <c r="B21" s="44" t="s">
        <v>60</v>
      </c>
      <c r="C21" s="45" t="s">
        <v>61</v>
      </c>
      <c r="D21" s="32">
        <v>0.5</v>
      </c>
      <c r="E21" s="33">
        <v>16</v>
      </c>
      <c r="F21" s="33">
        <v>0</v>
      </c>
      <c r="G21" s="29" t="s">
        <v>27</v>
      </c>
      <c r="H21" s="33">
        <v>2900</v>
      </c>
      <c r="I21" s="33"/>
      <c r="J21" s="34">
        <v>161.52</v>
      </c>
      <c r="K21" s="35">
        <f t="shared" si="12"/>
        <v>348.72</v>
      </c>
      <c r="L21" s="36">
        <f t="shared" si="13"/>
        <v>21.8</v>
      </c>
      <c r="M21" s="34">
        <f t="shared" ref="M21:M25" si="17">ROUND(2900*8%,3)</f>
        <v>232</v>
      </c>
      <c r="N21" s="37">
        <v>0</v>
      </c>
      <c r="O21" s="38">
        <f t="shared" si="11"/>
        <v>2135.96</v>
      </c>
      <c r="P21" s="36">
        <v>694.54</v>
      </c>
      <c r="Q21" s="35">
        <f t="shared" si="6"/>
        <v>697.44</v>
      </c>
      <c r="R21" s="36">
        <f t="shared" si="14"/>
        <v>21.8</v>
      </c>
      <c r="S21" s="36">
        <v>13.08</v>
      </c>
      <c r="T21" s="39">
        <f t="shared" ref="T21:T25" si="18">ROUND(2900*8%,3)</f>
        <v>232</v>
      </c>
      <c r="U21" s="37"/>
      <c r="V21" s="40">
        <f t="shared" si="8"/>
        <v>4558.86</v>
      </c>
      <c r="W21" s="41">
        <f t="shared" si="9"/>
        <v>4558.86</v>
      </c>
      <c r="X21" s="40">
        <f t="shared" si="10"/>
        <v>2279.43</v>
      </c>
      <c r="Y21" s="29"/>
    </row>
    <row r="22" ht="24.95" customHeight="1" spans="1:25">
      <c r="A22" s="29">
        <v>18</v>
      </c>
      <c r="B22" s="44" t="s">
        <v>62</v>
      </c>
      <c r="C22" s="45" t="s">
        <v>63</v>
      </c>
      <c r="D22" s="32">
        <v>0.5</v>
      </c>
      <c r="E22" s="33">
        <v>16</v>
      </c>
      <c r="F22" s="33">
        <v>0</v>
      </c>
      <c r="G22" s="29" t="s">
        <v>27</v>
      </c>
      <c r="H22" s="33">
        <v>2800</v>
      </c>
      <c r="I22" s="33"/>
      <c r="J22" s="34">
        <v>161.52</v>
      </c>
      <c r="K22" s="35">
        <f t="shared" si="12"/>
        <v>348.72</v>
      </c>
      <c r="L22" s="36">
        <f t="shared" si="13"/>
        <v>21.8</v>
      </c>
      <c r="M22" s="34">
        <f>ROUND(2800*8%,3)</f>
        <v>224</v>
      </c>
      <c r="N22" s="37">
        <v>0</v>
      </c>
      <c r="O22" s="38">
        <f t="shared" si="11"/>
        <v>2043.96</v>
      </c>
      <c r="P22" s="36">
        <v>694.54</v>
      </c>
      <c r="Q22" s="35">
        <f t="shared" si="6"/>
        <v>697.44</v>
      </c>
      <c r="R22" s="36">
        <f t="shared" si="14"/>
        <v>21.8</v>
      </c>
      <c r="S22" s="36">
        <v>13.08</v>
      </c>
      <c r="T22" s="39">
        <f>ROUND(2800*8%,3)</f>
        <v>224</v>
      </c>
      <c r="U22" s="37"/>
      <c r="V22" s="40">
        <f t="shared" si="8"/>
        <v>4450.86</v>
      </c>
      <c r="W22" s="41">
        <f t="shared" si="9"/>
        <v>4450.86</v>
      </c>
      <c r="X22" s="40">
        <f t="shared" si="10"/>
        <v>2225.43</v>
      </c>
      <c r="Y22" s="29"/>
    </row>
    <row r="23" ht="24.95" customHeight="1" spans="1:25">
      <c r="A23" s="29">
        <v>19</v>
      </c>
      <c r="B23" s="44" t="s">
        <v>64</v>
      </c>
      <c r="C23" s="45" t="s">
        <v>65</v>
      </c>
      <c r="D23" s="32">
        <v>0.5</v>
      </c>
      <c r="E23" s="33">
        <v>16</v>
      </c>
      <c r="F23" s="33">
        <v>0</v>
      </c>
      <c r="G23" s="29" t="s">
        <v>27</v>
      </c>
      <c r="H23" s="33">
        <v>2800</v>
      </c>
      <c r="I23" s="33"/>
      <c r="J23" s="34">
        <v>161.52</v>
      </c>
      <c r="K23" s="35">
        <f t="shared" si="12"/>
        <v>348.72</v>
      </c>
      <c r="L23" s="36">
        <f t="shared" si="13"/>
        <v>21.8</v>
      </c>
      <c r="M23" s="34">
        <f>ROUND(2800*8%,3)</f>
        <v>224</v>
      </c>
      <c r="N23" s="37">
        <v>0</v>
      </c>
      <c r="O23" s="38">
        <f t="shared" si="11"/>
        <v>2043.96</v>
      </c>
      <c r="P23" s="36">
        <v>694.54</v>
      </c>
      <c r="Q23" s="35">
        <f t="shared" si="6"/>
        <v>697.44</v>
      </c>
      <c r="R23" s="36">
        <f t="shared" si="14"/>
        <v>21.8</v>
      </c>
      <c r="S23" s="36">
        <v>13.08</v>
      </c>
      <c r="T23" s="39">
        <f>ROUND(2800*8%,3)</f>
        <v>224</v>
      </c>
      <c r="U23" s="37"/>
      <c r="V23" s="40">
        <f t="shared" si="8"/>
        <v>4450.86</v>
      </c>
      <c r="W23" s="41">
        <f t="shared" si="9"/>
        <v>4450.86</v>
      </c>
      <c r="X23" s="40">
        <f t="shared" si="10"/>
        <v>2225.43</v>
      </c>
      <c r="Y23" s="29"/>
    </row>
    <row r="24" ht="24.95" customHeight="1" spans="1:25">
      <c r="A24" s="29">
        <v>20</v>
      </c>
      <c r="B24" s="44" t="s">
        <v>66</v>
      </c>
      <c r="C24" s="45" t="s">
        <v>67</v>
      </c>
      <c r="D24" s="32">
        <v>0.5</v>
      </c>
      <c r="E24" s="33">
        <v>16</v>
      </c>
      <c r="F24" s="33">
        <v>0</v>
      </c>
      <c r="G24" s="29" t="s">
        <v>27</v>
      </c>
      <c r="H24" s="33">
        <v>2900</v>
      </c>
      <c r="I24" s="33"/>
      <c r="J24" s="34">
        <v>161.52</v>
      </c>
      <c r="K24" s="35">
        <f t="shared" si="12"/>
        <v>348.72</v>
      </c>
      <c r="L24" s="36">
        <f t="shared" si="13"/>
        <v>21.8</v>
      </c>
      <c r="M24" s="34">
        <f t="shared" si="17"/>
        <v>232</v>
      </c>
      <c r="N24" s="37">
        <v>0</v>
      </c>
      <c r="O24" s="38">
        <f t="shared" si="11"/>
        <v>2135.96</v>
      </c>
      <c r="P24" s="36">
        <v>694.54</v>
      </c>
      <c r="Q24" s="35">
        <f t="shared" si="6"/>
        <v>697.44</v>
      </c>
      <c r="R24" s="36">
        <f t="shared" si="14"/>
        <v>21.8</v>
      </c>
      <c r="S24" s="36">
        <v>13.08</v>
      </c>
      <c r="T24" s="39">
        <f t="shared" si="18"/>
        <v>232</v>
      </c>
      <c r="U24" s="37"/>
      <c r="V24" s="40">
        <f t="shared" si="8"/>
        <v>4558.86</v>
      </c>
      <c r="W24" s="41">
        <f t="shared" si="9"/>
        <v>4558.86</v>
      </c>
      <c r="X24" s="40">
        <f t="shared" si="10"/>
        <v>2279.43</v>
      </c>
      <c r="Y24" s="29"/>
    </row>
    <row r="25" ht="24.95" customHeight="1" spans="1:25">
      <c r="A25" s="29">
        <v>21</v>
      </c>
      <c r="B25" s="44" t="s">
        <v>68</v>
      </c>
      <c r="C25" s="45" t="s">
        <v>69</v>
      </c>
      <c r="D25" s="32">
        <v>0.5</v>
      </c>
      <c r="E25" s="33">
        <v>16</v>
      </c>
      <c r="F25" s="33">
        <v>0</v>
      </c>
      <c r="G25" s="29" t="s">
        <v>27</v>
      </c>
      <c r="H25" s="33">
        <v>2900</v>
      </c>
      <c r="I25" s="33"/>
      <c r="J25" s="34">
        <v>161.52</v>
      </c>
      <c r="K25" s="35">
        <f t="shared" si="12"/>
        <v>348.72</v>
      </c>
      <c r="L25" s="36">
        <f t="shared" si="13"/>
        <v>21.8</v>
      </c>
      <c r="M25" s="34">
        <f t="shared" si="17"/>
        <v>232</v>
      </c>
      <c r="N25" s="37">
        <v>0</v>
      </c>
      <c r="O25" s="38">
        <f t="shared" si="11"/>
        <v>2135.96</v>
      </c>
      <c r="P25" s="36">
        <v>694.54</v>
      </c>
      <c r="Q25" s="35">
        <f t="shared" si="6"/>
        <v>697.44</v>
      </c>
      <c r="R25" s="36">
        <f t="shared" si="14"/>
        <v>21.8</v>
      </c>
      <c r="S25" s="36">
        <v>13.08</v>
      </c>
      <c r="T25" s="39">
        <f t="shared" si="18"/>
        <v>232</v>
      </c>
      <c r="U25" s="37"/>
      <c r="V25" s="40">
        <f t="shared" si="8"/>
        <v>4558.86</v>
      </c>
      <c r="W25" s="41">
        <f t="shared" si="9"/>
        <v>4558.86</v>
      </c>
      <c r="X25" s="40">
        <f t="shared" si="10"/>
        <v>2279.43</v>
      </c>
      <c r="Y25" s="29"/>
    </row>
    <row r="26" ht="69.95" customHeight="1" spans="1:25">
      <c r="A26" s="29">
        <v>22</v>
      </c>
      <c r="B26" s="44" t="s">
        <v>70</v>
      </c>
      <c r="C26" s="46" t="s">
        <v>71</v>
      </c>
      <c r="D26" s="32">
        <v>0.5</v>
      </c>
      <c r="E26" s="33">
        <v>0</v>
      </c>
      <c r="F26" s="33">
        <v>16</v>
      </c>
      <c r="G26" s="29" t="s">
        <v>27</v>
      </c>
      <c r="H26" s="33">
        <v>2800</v>
      </c>
      <c r="I26" s="33">
        <v>2043.96</v>
      </c>
      <c r="J26" s="34">
        <v>161.52</v>
      </c>
      <c r="K26" s="35">
        <f t="shared" ref="K26:K35" si="19">ROUND(4359*8%,2)</f>
        <v>348.72</v>
      </c>
      <c r="L26" s="36">
        <f t="shared" ref="L26:L35" si="20">ROUND(4359*0.5%,2)</f>
        <v>21.8</v>
      </c>
      <c r="M26" s="34">
        <f t="shared" ref="M26:M35" si="21">ROUND(2800*8%,3)</f>
        <v>224</v>
      </c>
      <c r="N26" s="37">
        <v>0</v>
      </c>
      <c r="O26" s="38">
        <v>0</v>
      </c>
      <c r="P26" s="36">
        <v>694.54</v>
      </c>
      <c r="Q26" s="35">
        <f t="shared" ref="Q26:Q35" si="22">ROUND(4359*16%,3)</f>
        <v>697.44</v>
      </c>
      <c r="R26" s="36">
        <f t="shared" ref="R26:R35" si="23">ROUND(4359*0.5%,2)</f>
        <v>21.8</v>
      </c>
      <c r="S26" s="36">
        <v>13.08</v>
      </c>
      <c r="T26" s="39">
        <f t="shared" ref="T26:T35" si="24">ROUND(2800*8%,3)</f>
        <v>224</v>
      </c>
      <c r="U26" s="37"/>
      <c r="V26" s="40">
        <f t="shared" ref="V26:V35" si="25">SUM(J26:U26)</f>
        <v>2406.9</v>
      </c>
      <c r="W26" s="41">
        <f t="shared" ref="W26:W35" si="26">V26*1</f>
        <v>2406.9</v>
      </c>
      <c r="X26" s="40">
        <f t="shared" ref="X26:X35" si="27">W26*D26</f>
        <v>1203.45</v>
      </c>
      <c r="Y26" s="29" t="s">
        <v>72</v>
      </c>
    </row>
    <row r="27" ht="24.95" customHeight="1" spans="1:25">
      <c r="A27" s="29">
        <v>23</v>
      </c>
      <c r="B27" s="44" t="s">
        <v>73</v>
      </c>
      <c r="C27" s="45" t="s">
        <v>74</v>
      </c>
      <c r="D27" s="32">
        <v>0.5</v>
      </c>
      <c r="E27" s="33">
        <v>16</v>
      </c>
      <c r="F27" s="33">
        <v>0</v>
      </c>
      <c r="G27" s="29" t="s">
        <v>27</v>
      </c>
      <c r="H27" s="33">
        <v>2800</v>
      </c>
      <c r="I27" s="33"/>
      <c r="J27" s="34">
        <v>161.52</v>
      </c>
      <c r="K27" s="35">
        <f t="shared" si="19"/>
        <v>348.72</v>
      </c>
      <c r="L27" s="36">
        <f t="shared" si="20"/>
        <v>21.8</v>
      </c>
      <c r="M27" s="34">
        <f t="shared" si="21"/>
        <v>224</v>
      </c>
      <c r="N27" s="37">
        <v>0</v>
      </c>
      <c r="O27" s="38">
        <f t="shared" ref="O27:O34" si="28">H27-N27-M27-L27-K27-J27</f>
        <v>2043.96</v>
      </c>
      <c r="P27" s="36">
        <v>694.54</v>
      </c>
      <c r="Q27" s="35">
        <f t="shared" si="22"/>
        <v>697.44</v>
      </c>
      <c r="R27" s="36">
        <f t="shared" si="23"/>
        <v>21.8</v>
      </c>
      <c r="S27" s="36">
        <v>13.08</v>
      </c>
      <c r="T27" s="39">
        <f t="shared" si="24"/>
        <v>224</v>
      </c>
      <c r="U27" s="37"/>
      <c r="V27" s="40">
        <f t="shared" si="25"/>
        <v>4450.86</v>
      </c>
      <c r="W27" s="41">
        <f t="shared" si="26"/>
        <v>4450.86</v>
      </c>
      <c r="X27" s="40">
        <f t="shared" si="27"/>
        <v>2225.43</v>
      </c>
      <c r="Y27" s="29"/>
    </row>
    <row r="28" ht="24.95" customHeight="1" spans="1:25">
      <c r="A28" s="29">
        <v>24</v>
      </c>
      <c r="B28" s="44" t="s">
        <v>75</v>
      </c>
      <c r="C28" s="45" t="s">
        <v>76</v>
      </c>
      <c r="D28" s="32">
        <v>0.5</v>
      </c>
      <c r="E28" s="33">
        <v>16</v>
      </c>
      <c r="F28" s="33">
        <v>0</v>
      </c>
      <c r="G28" s="29" t="s">
        <v>27</v>
      </c>
      <c r="H28" s="33">
        <v>2800</v>
      </c>
      <c r="I28" s="33"/>
      <c r="J28" s="34">
        <v>161.52</v>
      </c>
      <c r="K28" s="35">
        <f t="shared" si="19"/>
        <v>348.72</v>
      </c>
      <c r="L28" s="36">
        <f t="shared" si="20"/>
        <v>21.8</v>
      </c>
      <c r="M28" s="34">
        <f t="shared" si="21"/>
        <v>224</v>
      </c>
      <c r="N28" s="37">
        <v>0</v>
      </c>
      <c r="O28" s="38">
        <f t="shared" si="28"/>
        <v>2043.96</v>
      </c>
      <c r="P28" s="36">
        <v>694.54</v>
      </c>
      <c r="Q28" s="35">
        <f t="shared" si="22"/>
        <v>697.44</v>
      </c>
      <c r="R28" s="36">
        <f t="shared" si="23"/>
        <v>21.8</v>
      </c>
      <c r="S28" s="36">
        <v>13.08</v>
      </c>
      <c r="T28" s="39">
        <f t="shared" si="24"/>
        <v>224</v>
      </c>
      <c r="U28" s="37"/>
      <c r="V28" s="40">
        <f t="shared" si="25"/>
        <v>4450.86</v>
      </c>
      <c r="W28" s="41">
        <f t="shared" si="26"/>
        <v>4450.86</v>
      </c>
      <c r="X28" s="40">
        <f t="shared" si="27"/>
        <v>2225.43</v>
      </c>
      <c r="Y28" s="29"/>
    </row>
    <row r="29" ht="24.95" customHeight="1" spans="1:25">
      <c r="A29" s="29">
        <v>25</v>
      </c>
      <c r="B29" s="44" t="s">
        <v>77</v>
      </c>
      <c r="C29" s="45" t="s">
        <v>78</v>
      </c>
      <c r="D29" s="32">
        <v>0.5</v>
      </c>
      <c r="E29" s="33">
        <v>16</v>
      </c>
      <c r="F29" s="33">
        <v>0</v>
      </c>
      <c r="G29" s="29" t="s">
        <v>27</v>
      </c>
      <c r="H29" s="33">
        <v>2800</v>
      </c>
      <c r="I29" s="33"/>
      <c r="J29" s="34">
        <v>161.52</v>
      </c>
      <c r="K29" s="35">
        <f t="shared" si="19"/>
        <v>348.72</v>
      </c>
      <c r="L29" s="36">
        <f t="shared" si="20"/>
        <v>21.8</v>
      </c>
      <c r="M29" s="34">
        <f t="shared" si="21"/>
        <v>224</v>
      </c>
      <c r="N29" s="37">
        <v>0</v>
      </c>
      <c r="O29" s="38">
        <f t="shared" si="28"/>
        <v>2043.96</v>
      </c>
      <c r="P29" s="36">
        <v>694.54</v>
      </c>
      <c r="Q29" s="35">
        <f t="shared" si="22"/>
        <v>697.44</v>
      </c>
      <c r="R29" s="36">
        <f t="shared" si="23"/>
        <v>21.8</v>
      </c>
      <c r="S29" s="36">
        <v>13.08</v>
      </c>
      <c r="T29" s="39">
        <f t="shared" si="24"/>
        <v>224</v>
      </c>
      <c r="U29" s="37"/>
      <c r="V29" s="40">
        <f t="shared" si="25"/>
        <v>4450.86</v>
      </c>
      <c r="W29" s="41">
        <f t="shared" si="26"/>
        <v>4450.86</v>
      </c>
      <c r="X29" s="40">
        <f t="shared" si="27"/>
        <v>2225.43</v>
      </c>
      <c r="Y29" s="29"/>
    </row>
    <row r="30" ht="24.95" customHeight="1" spans="1:25">
      <c r="A30" s="29">
        <v>26</v>
      </c>
      <c r="B30" s="44" t="s">
        <v>79</v>
      </c>
      <c r="C30" s="45" t="s">
        <v>80</v>
      </c>
      <c r="D30" s="32">
        <v>0.5</v>
      </c>
      <c r="E30" s="33">
        <v>16</v>
      </c>
      <c r="F30" s="33">
        <v>0</v>
      </c>
      <c r="G30" s="29" t="s">
        <v>27</v>
      </c>
      <c r="H30" s="33">
        <v>2800</v>
      </c>
      <c r="I30" s="33"/>
      <c r="J30" s="34">
        <v>161.52</v>
      </c>
      <c r="K30" s="35">
        <f t="shared" si="19"/>
        <v>348.72</v>
      </c>
      <c r="L30" s="36">
        <f t="shared" si="20"/>
        <v>21.8</v>
      </c>
      <c r="M30" s="34">
        <f t="shared" si="21"/>
        <v>224</v>
      </c>
      <c r="N30" s="37">
        <v>0</v>
      </c>
      <c r="O30" s="38">
        <f t="shared" si="28"/>
        <v>2043.96</v>
      </c>
      <c r="P30" s="36">
        <v>694.54</v>
      </c>
      <c r="Q30" s="35">
        <f t="shared" si="22"/>
        <v>697.44</v>
      </c>
      <c r="R30" s="36">
        <f t="shared" si="23"/>
        <v>21.8</v>
      </c>
      <c r="S30" s="36">
        <v>13.08</v>
      </c>
      <c r="T30" s="39">
        <f t="shared" si="24"/>
        <v>224</v>
      </c>
      <c r="U30" s="37"/>
      <c r="V30" s="40">
        <f t="shared" si="25"/>
        <v>4450.86</v>
      </c>
      <c r="W30" s="41">
        <f t="shared" si="26"/>
        <v>4450.86</v>
      </c>
      <c r="X30" s="40">
        <f t="shared" si="27"/>
        <v>2225.43</v>
      </c>
      <c r="Y30" s="29"/>
    </row>
    <row r="31" ht="24.95" customHeight="1" spans="1:25">
      <c r="A31" s="29">
        <v>27</v>
      </c>
      <c r="B31" s="44" t="s">
        <v>81</v>
      </c>
      <c r="C31" s="45" t="s">
        <v>82</v>
      </c>
      <c r="D31" s="32">
        <v>0.5</v>
      </c>
      <c r="E31" s="33">
        <v>16</v>
      </c>
      <c r="F31" s="33">
        <v>0</v>
      </c>
      <c r="G31" s="29" t="s">
        <v>27</v>
      </c>
      <c r="H31" s="33">
        <v>2800</v>
      </c>
      <c r="I31" s="33"/>
      <c r="J31" s="34">
        <v>161.52</v>
      </c>
      <c r="K31" s="35">
        <f t="shared" si="19"/>
        <v>348.72</v>
      </c>
      <c r="L31" s="36">
        <f t="shared" si="20"/>
        <v>21.8</v>
      </c>
      <c r="M31" s="34">
        <f t="shared" si="21"/>
        <v>224</v>
      </c>
      <c r="N31" s="37">
        <v>0</v>
      </c>
      <c r="O31" s="38">
        <f t="shared" si="28"/>
        <v>2043.96</v>
      </c>
      <c r="P31" s="36">
        <v>694.54</v>
      </c>
      <c r="Q31" s="35">
        <f t="shared" si="22"/>
        <v>697.44</v>
      </c>
      <c r="R31" s="36">
        <f t="shared" si="23"/>
        <v>21.8</v>
      </c>
      <c r="S31" s="36">
        <v>13.08</v>
      </c>
      <c r="T31" s="39">
        <f t="shared" si="24"/>
        <v>224</v>
      </c>
      <c r="U31" s="37"/>
      <c r="V31" s="40">
        <f t="shared" si="25"/>
        <v>4450.86</v>
      </c>
      <c r="W31" s="41">
        <f t="shared" si="26"/>
        <v>4450.86</v>
      </c>
      <c r="X31" s="40">
        <f t="shared" si="27"/>
        <v>2225.43</v>
      </c>
      <c r="Y31" s="29"/>
    </row>
    <row r="32" ht="24.95" customHeight="1" spans="1:25">
      <c r="A32" s="29">
        <v>28</v>
      </c>
      <c r="B32" s="44" t="s">
        <v>83</v>
      </c>
      <c r="C32" s="45" t="s">
        <v>84</v>
      </c>
      <c r="D32" s="32">
        <v>0.5</v>
      </c>
      <c r="E32" s="33">
        <v>16</v>
      </c>
      <c r="F32" s="33">
        <v>0</v>
      </c>
      <c r="G32" s="29" t="s">
        <v>27</v>
      </c>
      <c r="H32" s="33">
        <v>2800</v>
      </c>
      <c r="I32" s="33"/>
      <c r="J32" s="34">
        <v>161.52</v>
      </c>
      <c r="K32" s="35">
        <f t="shared" si="19"/>
        <v>348.72</v>
      </c>
      <c r="L32" s="36">
        <f t="shared" si="20"/>
        <v>21.8</v>
      </c>
      <c r="M32" s="34">
        <f t="shared" si="21"/>
        <v>224</v>
      </c>
      <c r="N32" s="37">
        <v>0</v>
      </c>
      <c r="O32" s="38">
        <f t="shared" si="28"/>
        <v>2043.96</v>
      </c>
      <c r="P32" s="36">
        <v>694.54</v>
      </c>
      <c r="Q32" s="35">
        <f t="shared" si="22"/>
        <v>697.44</v>
      </c>
      <c r="R32" s="36">
        <f t="shared" si="23"/>
        <v>21.8</v>
      </c>
      <c r="S32" s="36">
        <v>13.08</v>
      </c>
      <c r="T32" s="39">
        <f t="shared" si="24"/>
        <v>224</v>
      </c>
      <c r="U32" s="37"/>
      <c r="V32" s="40">
        <f t="shared" si="25"/>
        <v>4450.86</v>
      </c>
      <c r="W32" s="41">
        <f t="shared" si="26"/>
        <v>4450.86</v>
      </c>
      <c r="X32" s="40">
        <f t="shared" si="27"/>
        <v>2225.43</v>
      </c>
      <c r="Y32" s="29"/>
    </row>
    <row r="33" ht="24.95" customHeight="1" spans="1:25">
      <c r="A33" s="29">
        <v>29</v>
      </c>
      <c r="B33" s="44" t="s">
        <v>85</v>
      </c>
      <c r="C33" s="45" t="s">
        <v>86</v>
      </c>
      <c r="D33" s="32">
        <v>0.5</v>
      </c>
      <c r="E33" s="33">
        <v>16</v>
      </c>
      <c r="F33" s="33">
        <v>0</v>
      </c>
      <c r="G33" s="29" t="s">
        <v>27</v>
      </c>
      <c r="H33" s="33">
        <v>2800</v>
      </c>
      <c r="I33" s="33"/>
      <c r="J33" s="34">
        <v>161.52</v>
      </c>
      <c r="K33" s="35">
        <f t="shared" si="19"/>
        <v>348.72</v>
      </c>
      <c r="L33" s="36">
        <f t="shared" si="20"/>
        <v>21.8</v>
      </c>
      <c r="M33" s="34">
        <f t="shared" si="21"/>
        <v>224</v>
      </c>
      <c r="N33" s="37">
        <v>0</v>
      </c>
      <c r="O33" s="38">
        <f t="shared" si="28"/>
        <v>2043.96</v>
      </c>
      <c r="P33" s="36">
        <v>694.54</v>
      </c>
      <c r="Q33" s="35">
        <f t="shared" si="22"/>
        <v>697.44</v>
      </c>
      <c r="R33" s="36">
        <f t="shared" si="23"/>
        <v>21.8</v>
      </c>
      <c r="S33" s="36">
        <v>13.08</v>
      </c>
      <c r="T33" s="39">
        <f t="shared" si="24"/>
        <v>224</v>
      </c>
      <c r="U33" s="37"/>
      <c r="V33" s="40">
        <f t="shared" si="25"/>
        <v>4450.86</v>
      </c>
      <c r="W33" s="41">
        <f t="shared" si="26"/>
        <v>4450.86</v>
      </c>
      <c r="X33" s="40">
        <f t="shared" si="27"/>
        <v>2225.43</v>
      </c>
      <c r="Y33" s="29"/>
    </row>
    <row r="34" ht="24.95" customHeight="1" spans="1:25">
      <c r="A34" s="29">
        <v>30</v>
      </c>
      <c r="B34" s="44" t="s">
        <v>87</v>
      </c>
      <c r="C34" s="45" t="s">
        <v>88</v>
      </c>
      <c r="D34" s="32">
        <v>0.5</v>
      </c>
      <c r="E34" s="33">
        <v>16</v>
      </c>
      <c r="F34" s="33">
        <v>0</v>
      </c>
      <c r="G34" s="29" t="s">
        <v>27</v>
      </c>
      <c r="H34" s="33">
        <v>2800</v>
      </c>
      <c r="I34" s="33"/>
      <c r="J34" s="34">
        <v>161.52</v>
      </c>
      <c r="K34" s="35">
        <f t="shared" si="19"/>
        <v>348.72</v>
      </c>
      <c r="L34" s="36">
        <f t="shared" si="20"/>
        <v>21.8</v>
      </c>
      <c r="M34" s="34">
        <f t="shared" si="21"/>
        <v>224</v>
      </c>
      <c r="N34" s="37">
        <v>0</v>
      </c>
      <c r="O34" s="38">
        <f t="shared" si="28"/>
        <v>2043.96</v>
      </c>
      <c r="P34" s="36">
        <v>694.54</v>
      </c>
      <c r="Q34" s="35">
        <f t="shared" si="22"/>
        <v>697.44</v>
      </c>
      <c r="R34" s="36">
        <f t="shared" si="23"/>
        <v>21.8</v>
      </c>
      <c r="S34" s="36">
        <v>13.08</v>
      </c>
      <c r="T34" s="39">
        <f t="shared" si="24"/>
        <v>224</v>
      </c>
      <c r="U34" s="37"/>
      <c r="V34" s="40">
        <f t="shared" si="25"/>
        <v>4450.86</v>
      </c>
      <c r="W34" s="41">
        <f t="shared" si="26"/>
        <v>4450.86</v>
      </c>
      <c r="X34" s="40">
        <f t="shared" si="27"/>
        <v>2225.43</v>
      </c>
      <c r="Y34" s="29"/>
    </row>
    <row r="35" ht="24.95" customHeight="1" spans="1:25">
      <c r="A35" s="29">
        <v>31</v>
      </c>
      <c r="B35" s="44" t="s">
        <v>89</v>
      </c>
      <c r="C35" s="45" t="s">
        <v>90</v>
      </c>
      <c r="D35" s="32">
        <v>0.5</v>
      </c>
      <c r="E35" s="33">
        <v>16</v>
      </c>
      <c r="F35" s="33">
        <v>0</v>
      </c>
      <c r="G35" s="29" t="s">
        <v>27</v>
      </c>
      <c r="H35" s="33">
        <v>2800</v>
      </c>
      <c r="I35" s="33"/>
      <c r="J35" s="34">
        <v>161.52</v>
      </c>
      <c r="K35" s="35">
        <f t="shared" si="19"/>
        <v>348.72</v>
      </c>
      <c r="L35" s="36">
        <f t="shared" si="20"/>
        <v>21.8</v>
      </c>
      <c r="M35" s="34">
        <f t="shared" si="21"/>
        <v>224</v>
      </c>
      <c r="N35" s="37">
        <v>0</v>
      </c>
      <c r="O35" s="38">
        <f>H35-N35-M35-L35-K35-J35-I35</f>
        <v>2043.96</v>
      </c>
      <c r="P35" s="36">
        <v>694.54</v>
      </c>
      <c r="Q35" s="35">
        <f t="shared" si="22"/>
        <v>697.44</v>
      </c>
      <c r="R35" s="36">
        <f t="shared" si="23"/>
        <v>21.8</v>
      </c>
      <c r="S35" s="36">
        <v>13.08</v>
      </c>
      <c r="T35" s="39">
        <f t="shared" si="24"/>
        <v>224</v>
      </c>
      <c r="U35" s="37"/>
      <c r="V35" s="40">
        <f t="shared" si="25"/>
        <v>4450.86</v>
      </c>
      <c r="W35" s="41">
        <f t="shared" si="26"/>
        <v>4450.86</v>
      </c>
      <c r="X35" s="40">
        <f t="shared" si="27"/>
        <v>2225.43</v>
      </c>
      <c r="Y35" s="29"/>
    </row>
    <row r="36" ht="20.1" customHeight="1" spans="1:25">
      <c r="A36" s="29" t="s">
        <v>91</v>
      </c>
      <c r="B36" s="29"/>
      <c r="C36" s="29" t="s">
        <v>92</v>
      </c>
      <c r="D36" s="47" t="s">
        <v>93</v>
      </c>
      <c r="E36" s="48" t="s">
        <v>94</v>
      </c>
      <c r="F36" s="49"/>
      <c r="G36" s="50"/>
      <c r="H36" s="40">
        <f>SUM(H5:H35)</f>
        <v>87600</v>
      </c>
      <c r="I36" s="40">
        <f>SUM(I5:I35)</f>
        <v>2513.83</v>
      </c>
      <c r="J36" s="40">
        <f t="shared" ref="J36:X36" si="29">SUM(J5:J35)</f>
        <v>5007.12</v>
      </c>
      <c r="K36" s="40">
        <f t="shared" si="29"/>
        <v>10810.32</v>
      </c>
      <c r="L36" s="40">
        <f t="shared" si="29"/>
        <v>675.8</v>
      </c>
      <c r="M36" s="40">
        <f t="shared" si="29"/>
        <v>7008</v>
      </c>
      <c r="N36" s="40">
        <f t="shared" si="29"/>
        <v>0</v>
      </c>
      <c r="O36" s="40">
        <f t="shared" si="29"/>
        <v>61584.93</v>
      </c>
      <c r="P36" s="51">
        <f t="shared" si="29"/>
        <v>21530.74</v>
      </c>
      <c r="Q36" s="51">
        <f t="shared" si="29"/>
        <v>21620.64</v>
      </c>
      <c r="R36" s="51">
        <f t="shared" si="29"/>
        <v>675.8</v>
      </c>
      <c r="S36" s="51">
        <f t="shared" si="29"/>
        <v>405.48</v>
      </c>
      <c r="T36" s="51">
        <f t="shared" si="29"/>
        <v>7008</v>
      </c>
      <c r="U36" s="51"/>
      <c r="V36" s="40">
        <f t="shared" si="29"/>
        <v>136326.83</v>
      </c>
      <c r="W36" s="40">
        <f t="shared" si="29"/>
        <v>136326.83</v>
      </c>
      <c r="X36" s="40">
        <f t="shared" si="29"/>
        <v>68163.415</v>
      </c>
      <c r="Y36" s="29"/>
    </row>
    <row r="37" ht="26.1" customHeight="1" spans="1:25">
      <c r="A37" s="52">
        <v>31</v>
      </c>
      <c r="B37" s="53"/>
      <c r="C37" s="45">
        <v>0</v>
      </c>
      <c r="D37" s="54">
        <v>31</v>
      </c>
      <c r="E37" s="55"/>
      <c r="F37" s="56"/>
      <c r="G37" s="57"/>
      <c r="H37" s="40"/>
      <c r="I37" s="40"/>
      <c r="J37" s="40"/>
      <c r="K37" s="40"/>
      <c r="L37" s="40"/>
      <c r="M37" s="40"/>
      <c r="N37" s="40"/>
      <c r="O37" s="40"/>
      <c r="P37" s="51"/>
      <c r="Q37" s="51"/>
      <c r="R37" s="51"/>
      <c r="S37" s="51"/>
      <c r="T37" s="51"/>
      <c r="U37" s="51"/>
      <c r="V37" s="40"/>
      <c r="W37" s="40"/>
      <c r="X37" s="40"/>
      <c r="Y37" s="29"/>
    </row>
    <row r="38" ht="117" customHeight="1" spans="1:25">
      <c r="A38" s="58" t="s">
        <v>95</v>
      </c>
      <c r="B38" s="58"/>
      <c r="C38" s="58"/>
      <c r="D38" s="58"/>
      <c r="E38" s="58"/>
      <c r="F38" s="58"/>
      <c r="G38" s="58"/>
      <c r="H38" s="58"/>
      <c r="I38" s="58"/>
      <c r="J38" s="58"/>
      <c r="K38" s="58"/>
      <c r="L38" s="58"/>
      <c r="M38" s="58"/>
      <c r="N38" s="58"/>
      <c r="O38" s="58"/>
      <c r="P38" s="58"/>
      <c r="Q38" s="58"/>
      <c r="R38" s="58"/>
      <c r="S38" s="58"/>
      <c r="T38" s="58"/>
      <c r="U38" s="58"/>
      <c r="V38" s="59"/>
      <c r="W38" s="58"/>
      <c r="X38" s="59"/>
      <c r="Y38" s="58"/>
    </row>
    <row r="39" ht="26.1" customHeight="1" spans="1:25">
      <c r="A39" s="60"/>
      <c r="B39" s="60"/>
      <c r="C39" s="60"/>
      <c r="D39" s="61"/>
      <c r="E39" s="60"/>
      <c r="F39" s="60"/>
      <c r="G39" s="60"/>
      <c r="H39" s="62"/>
      <c r="I39" s="62"/>
      <c r="J39" s="62"/>
      <c r="K39" s="62"/>
      <c r="L39" s="62"/>
      <c r="M39" s="62"/>
      <c r="N39" s="62"/>
      <c r="O39" s="62"/>
      <c r="P39" s="62"/>
      <c r="Q39" s="62"/>
      <c r="R39" s="62"/>
      <c r="S39" s="62"/>
      <c r="T39" s="62"/>
      <c r="U39" s="62"/>
      <c r="V39" s="63"/>
      <c r="W39" s="62"/>
      <c r="X39" s="63"/>
      <c r="Y39" s="60"/>
    </row>
    <row r="40" spans="1:25">
      <c r="X40" s="64"/>
    </row>
    <row r="41" spans="1:25">
      <c r="X41" s="64"/>
    </row>
    <row r="42" spans="1:25">
      <c r="X42" s="64"/>
    </row>
    <row r="43" spans="1:25">
      <c r="X43" s="64"/>
    </row>
    <row r="44" spans="1:25">
      <c r="X44" s="64"/>
    </row>
    <row r="45" spans="1:25">
      <c r="X45" s="64"/>
    </row>
    <row r="46" spans="1:25">
      <c r="X46" s="64"/>
    </row>
    <row r="47" spans="1:25">
      <c r="X47" s="64"/>
    </row>
    <row r="48" spans="1:25">
      <c r="X48" s="64"/>
    </row>
    <row r="49" spans="24:24">
      <c r="X49" s="64"/>
    </row>
    <row r="50" spans="24:24">
      <c r="X50" s="64"/>
    </row>
    <row r="51" spans="24:24">
      <c r="X51" s="64"/>
    </row>
    <row r="52" spans="24:24">
      <c r="X52" s="64"/>
    </row>
    <row r="53" spans="24:24">
      <c r="X53" s="64"/>
    </row>
    <row r="54" spans="24:24">
      <c r="X54" s="64"/>
    </row>
    <row r="55" spans="24:24">
      <c r="X55" s="64"/>
    </row>
    <row r="56" spans="24:24">
      <c r="X56" s="64"/>
    </row>
    <row r="57" spans="24:24">
      <c r="X57" s="64"/>
    </row>
    <row r="58" spans="24:24">
      <c r="X58" s="64"/>
    </row>
    <row r="59" spans="24:24">
      <c r="X59" s="64"/>
    </row>
    <row r="60" spans="24:24">
      <c r="X60" s="64"/>
    </row>
    <row r="61" spans="24:24">
      <c r="X61" s="64"/>
    </row>
    <row r="62" spans="24:24">
      <c r="X62" s="64"/>
    </row>
    <row r="63" spans="24:24">
      <c r="X63" s="64"/>
    </row>
    <row r="64" spans="24:24">
      <c r="X64" s="64"/>
    </row>
    <row r="65" spans="24:24">
      <c r="X65" s="64"/>
    </row>
    <row r="66" spans="24:24">
      <c r="X66" s="64"/>
    </row>
    <row r="67" spans="24:24">
      <c r="X67" s="64"/>
    </row>
    <row r="68" spans="24:24">
      <c r="X68" s="64"/>
    </row>
    <row r="69" spans="24:24">
      <c r="X69" s="64"/>
    </row>
    <row r="70" spans="24:24">
      <c r="X70" s="64"/>
    </row>
    <row r="71" spans="24:24">
      <c r="X71" s="64"/>
    </row>
    <row r="72" spans="24:24">
      <c r="X72" s="64"/>
    </row>
    <row r="73" spans="24:24">
      <c r="X73" s="64"/>
    </row>
    <row r="74" spans="24:24">
      <c r="X74" s="64"/>
    </row>
    <row r="75" spans="24:24">
      <c r="X75" s="64"/>
    </row>
    <row r="76" spans="24:24">
      <c r="X76" s="64"/>
    </row>
    <row r="77" spans="24:24">
      <c r="X77" s="64"/>
    </row>
    <row r="78" spans="24:24">
      <c r="X78" s="64"/>
    </row>
    <row r="79" spans="24:24">
      <c r="X79" s="64"/>
    </row>
    <row r="80" spans="24:24">
      <c r="X80" s="64"/>
    </row>
    <row r="81" spans="24:24">
      <c r="X81" s="64"/>
    </row>
    <row r="82" spans="24:24">
      <c r="X82" s="65"/>
    </row>
    <row r="83" spans="24:24">
      <c r="X83" s="65"/>
    </row>
  </sheetData>
  <autoFilter xmlns:etc="http://www.wps.cn/officeDocument/2017/etCustomData" ref="M1:M83" etc:filterBottomFollowUsedRange="0">
    <extLst/>
  </autoFilter>
  <mergeCells count="39">
    <mergeCell ref="A1:Y1"/>
    <mergeCell ref="J3:N3"/>
    <mergeCell ref="P3:U3"/>
    <mergeCell ref="A36:B36"/>
    <mergeCell ref="A37:B37"/>
    <mergeCell ref="A38:Y38"/>
    <mergeCell ref="A3:A4"/>
    <mergeCell ref="B3:B4"/>
    <mergeCell ref="C3:C4"/>
    <mergeCell ref="D3:D4"/>
    <mergeCell ref="E3:E4"/>
    <mergeCell ref="F3:F4"/>
    <mergeCell ref="G3:G4"/>
    <mergeCell ref="H3:H4"/>
    <mergeCell ref="H36:H37"/>
    <mergeCell ref="I3:I4"/>
    <mergeCell ref="I36:I37"/>
    <mergeCell ref="J36:J37"/>
    <mergeCell ref="K36:K37"/>
    <mergeCell ref="L36:L37"/>
    <mergeCell ref="M36:M37"/>
    <mergeCell ref="N36:N37"/>
    <mergeCell ref="O3:O4"/>
    <mergeCell ref="O36:O37"/>
    <mergeCell ref="P36:P37"/>
    <mergeCell ref="Q36:Q37"/>
    <mergeCell ref="R36:R37"/>
    <mergeCell ref="S36:S37"/>
    <mergeCell ref="T36:T37"/>
    <mergeCell ref="U36:U37"/>
    <mergeCell ref="V3:V4"/>
    <mergeCell ref="V36:V37"/>
    <mergeCell ref="W3:W4"/>
    <mergeCell ref="W36:W37"/>
    <mergeCell ref="X3:X4"/>
    <mergeCell ref="X36:X37"/>
    <mergeCell ref="Y3:Y4"/>
    <mergeCell ref="Y36:Y37"/>
    <mergeCell ref="E36:G37"/>
  </mergeCells>
  <printOptions horizontalCentered="1"/>
  <pageMargins left="0.313888888888889" right="0.313888888888889" top="0.471527777777778" bottom="0.747916666666667" header="0.313888888888889" footer="0.313888888888889"/>
  <pageSetup paperSize="9" scale="52" fitToHeight="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杨洋</cp:lastModifiedBy>
  <dcterms:created xsi:type="dcterms:W3CDTF">2006-09-13T11:21:00Z</dcterms:created>
  <dcterms:modified xsi:type="dcterms:W3CDTF">2026-03-09T07:26:20Z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ubyTemplateID" linkTarget="0">
    <vt:lpwstr>11</vt:lpwstr>
  </property>
  <property fmtid="{D5CDD505-2E9C-101B-9397-08002B2CF9AE}" pid="4" name="ICV">
    <vt:lpwstr>F1A48EE9B2D546389C37487283878834_13</vt:lpwstr>
  </property>
  <property fmtid="{D5CDD505-2E9C-101B-9397-08002B2CF9AE}" pid="5" name="CalculationRule">
    <vt:i4>0</vt:i4>
  </property>
</Properties>
</file>